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kitces.sharepoint.com/Editorial/Blog Posts/Article Graphics/Blog Images/2026/Ben Henry-Moreland - Exchange Funds/Native Files/"/>
    </mc:Choice>
  </mc:AlternateContent>
  <xr:revisionPtr revIDLastSave="177" documentId="8_{B07F28F5-AC34-4AFA-97AC-392DE44E977C}" xr6:coauthVersionLast="47" xr6:coauthVersionMax="47" xr10:uidLastSave="{752AF74B-C151-43B0-91C4-DF1E39FF7873}"/>
  <bookViews>
    <workbookView xWindow="30195" yWindow="1275" windowWidth="17280" windowHeight="14925" xr2:uid="{D241B72B-003E-4BB7-AC06-A9615F0D8F38}"/>
  </bookViews>
  <sheets>
    <sheet name="Exchange Fund Modeling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6" i="2" l="1"/>
  <c r="B30" i="2"/>
  <c r="C30" i="2" s="1"/>
  <c r="B18" i="2"/>
  <c r="B40" i="2"/>
  <c r="B28" i="2"/>
  <c r="C28" i="2" s="1"/>
  <c r="C29" i="2" s="1"/>
  <c r="B19" i="2" l="1"/>
  <c r="E33" i="2"/>
  <c r="B34" i="2"/>
  <c r="C34" i="2" s="1"/>
  <c r="D34" i="2" s="1"/>
  <c r="E34" i="2" s="1"/>
  <c r="F34" i="2" s="1"/>
  <c r="G34" i="2" s="1"/>
  <c r="H34" i="2" s="1"/>
  <c r="I34" i="2" s="1"/>
  <c r="G33" i="2"/>
  <c r="H33" i="2"/>
  <c r="D33" i="2"/>
  <c r="I33" i="2"/>
  <c r="F33" i="2"/>
  <c r="C33" i="2"/>
  <c r="B20" i="2" l="1"/>
  <c r="B21" i="2"/>
  <c r="B36" i="2"/>
  <c r="C35" i="2" s="1"/>
  <c r="C32" i="2"/>
  <c r="D30" i="2" s="1"/>
  <c r="C31" i="2"/>
  <c r="B22" i="2" l="1"/>
  <c r="B23" i="2" s="1"/>
  <c r="D28" i="2"/>
  <c r="D29" i="2" s="1"/>
  <c r="C36" i="2"/>
  <c r="D35" i="2" s="1"/>
  <c r="D31" i="2"/>
  <c r="D32" i="2"/>
  <c r="E30" i="2" s="1"/>
  <c r="E32" i="2" l="1"/>
  <c r="F30" i="2" s="1"/>
  <c r="E31" i="2"/>
  <c r="D36" i="2"/>
  <c r="E35" i="2" s="1"/>
  <c r="E28" i="2"/>
  <c r="E29" i="2" l="1"/>
  <c r="F28" i="2" s="1"/>
  <c r="F31" i="2"/>
  <c r="F32" i="2"/>
  <c r="G30" i="2" s="1"/>
  <c r="E36" i="2" l="1"/>
  <c r="F35" i="2" s="1"/>
  <c r="G32" i="2"/>
  <c r="H30" i="2" s="1"/>
  <c r="G31" i="2"/>
  <c r="F29" i="2"/>
  <c r="F36" i="2" l="1"/>
  <c r="G35" i="2" s="1"/>
  <c r="G28" i="2"/>
  <c r="G29" i="2" s="1"/>
  <c r="H32" i="2"/>
  <c r="I30" i="2" s="1"/>
  <c r="H31" i="2"/>
  <c r="G36" i="2" l="1"/>
  <c r="H35" i="2" s="1"/>
  <c r="I31" i="2"/>
  <c r="I32" i="2"/>
  <c r="H28" i="2"/>
  <c r="H29" i="2" l="1"/>
  <c r="I28" i="2" s="1"/>
  <c r="I29" i="2" l="1"/>
  <c r="H36" i="2"/>
  <c r="I35" i="2" s="1"/>
  <c r="I36" i="2" l="1"/>
  <c r="B38" i="2" s="1"/>
  <c r="B39" i="2" s="1"/>
  <c r="B41" i="2" l="1"/>
  <c r="B42" i="2" s="1"/>
</calcChain>
</file>

<file path=xl/sharedStrings.xml><?xml version="1.0" encoding="utf-8"?>
<sst xmlns="http://schemas.openxmlformats.org/spreadsheetml/2006/main" count="45" uniqueCount="42">
  <si>
    <t>Fed tax rate - initial</t>
  </si>
  <si>
    <t>Fed tax rate - ending</t>
  </si>
  <si>
    <t>State tax rate - initial</t>
  </si>
  <si>
    <t>State tax rate - ending</t>
  </si>
  <si>
    <t>Exchange fund fee</t>
  </si>
  <si>
    <t>Levered real estate investment</t>
  </si>
  <si>
    <t>Real estate debt</t>
  </si>
  <si>
    <t>Beginning</t>
  </si>
  <si>
    <t>Management fee</t>
  </si>
  <si>
    <t>Contributed securities</t>
  </si>
  <si>
    <t>Growth on securities</t>
  </si>
  <si>
    <t>Real estate income</t>
  </si>
  <si>
    <t>Real estate appreciation</t>
  </si>
  <si>
    <t>Net asset value</t>
  </si>
  <si>
    <t>Real estate interest</t>
  </si>
  <si>
    <t>Exchange fund after-tax value</t>
  </si>
  <si>
    <t>Sell and reinvest cost basis</t>
  </si>
  <si>
    <t>Sell and reinvest after-tax value</t>
  </si>
  <si>
    <t>Exchange fund growth rate - equity</t>
  </si>
  <si>
    <t>Exchange fund growth rate - real estate (appreciation)</t>
  </si>
  <si>
    <t>Sell and reinvest growth rate</t>
  </si>
  <si>
    <t>Tax cost of selling</t>
  </si>
  <si>
    <t>Exchange fund borrowing rate</t>
  </si>
  <si>
    <t>Inputs</t>
  </si>
  <si>
    <t>Amount to reinvest</t>
  </si>
  <si>
    <t>Holding Period (Years)</t>
  </si>
  <si>
    <t>Value at end of holding period</t>
  </si>
  <si>
    <t>Cost basis at end of holding period</t>
  </si>
  <si>
    <t>Value at end of lockup period</t>
  </si>
  <si>
    <t>Basis of concentrated securities</t>
  </si>
  <si>
    <t>Value of concentrated securities</t>
  </si>
  <si>
    <t>Exchange fund growth rate - real estate (income)</t>
  </si>
  <si>
    <t>End Of Year 1</t>
  </si>
  <si>
    <t>End Of Year 2</t>
  </si>
  <si>
    <t>End Of Year 3</t>
  </si>
  <si>
    <t>End Of Year 4</t>
  </si>
  <si>
    <t>End Of Year 5</t>
  </si>
  <si>
    <t>End Of Year 6</t>
  </si>
  <si>
    <t>End Of Year 7</t>
  </si>
  <si>
    <t>Levered real estate investment (20% of gross fund assets)</t>
  </si>
  <si>
    <t>Scenario 1: Sell and Reinvest</t>
  </si>
  <si>
    <t>Scenario 2: Exchange Fund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</si>
</sst>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0.0%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4">
    <xf numFmtId="0" fontId="0" fillId="0" borderId="0" xfId="0"/>
    <xf numFmtId="164" fontId="0" fillId="0" borderId="0" xfId="1" applyNumberFormat="1" applyFont="1"/>
    <xf numFmtId="164" fontId="0" fillId="0" borderId="0" xfId="0" applyNumberFormat="1"/>
    <xf numFmtId="0" fontId="2" fillId="0" borderId="0" xfId="0" applyFont="1"/>
    <xf numFmtId="164" fontId="0" fillId="2" borderId="0" xfId="1" applyNumberFormat="1" applyFont="1" applyFill="1"/>
    <xf numFmtId="9" fontId="0" fillId="2" borderId="0" xfId="0" applyNumberFormat="1" applyFill="1"/>
    <xf numFmtId="165" fontId="0" fillId="2" borderId="0" xfId="0" applyNumberFormat="1" applyFill="1"/>
    <xf numFmtId="164" fontId="2" fillId="0" borderId="0" xfId="1" applyNumberFormat="1" applyFont="1"/>
    <xf numFmtId="164" fontId="1" fillId="0" borderId="0" xfId="1" applyNumberFormat="1" applyFont="1"/>
    <xf numFmtId="0" fontId="0" fillId="2" borderId="0" xfId="0" applyFill="1"/>
    <xf numFmtId="164" fontId="2" fillId="0" borderId="0" xfId="0" applyNumberFormat="1" applyFont="1"/>
    <xf numFmtId="165" fontId="0" fillId="0" borderId="0" xfId="0" applyNumberFormat="1"/>
    <xf numFmtId="164" fontId="0" fillId="0" borderId="0" xfId="1" applyNumberFormat="1" applyFont="1" applyFill="1"/>
    <xf numFmtId="164" fontId="2" fillId="0" borderId="0" xfId="1" applyNumberFormat="1" applyFont="1" applyFill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After-Tax Ending Value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Exchange Fund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"/>
              <c:pt idx="0">
                <c:v>After-Tax Value</c:v>
              </c:pt>
            </c:strLit>
          </c:cat>
          <c:val>
            <c:numRef>
              <c:f>'Exchange Fund Modeling'!$B$42</c:f>
              <c:numCache>
                <c:formatCode>_("$"* #,##0_);_("$"* \(#,##0\);_("$"* "-"??_);_(@_)</c:formatCode>
                <c:ptCount val="1"/>
                <c:pt idx="0">
                  <c:v>1397436.0171640441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FF7-437A-A7D4-E63F93695847}"/>
            </c:ext>
          </c:extLst>
        </c:ser>
        <c:ser>
          <c:idx val="1"/>
          <c:order val="1"/>
          <c:tx>
            <c:v>Sell and Reinvest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"/>
              <c:pt idx="0">
                <c:v>After-Tax Value</c:v>
              </c:pt>
            </c:strLit>
          </c:cat>
          <c:val>
            <c:numRef>
              <c:f>'Exchange Fund Modeling'!$B$23</c:f>
              <c:numCache>
                <c:formatCode>_("$"* #,##0_);_("$"* \(#,##0\);_("$"* "-"??_);_(@_)</c:formatCode>
                <c:ptCount val="1"/>
                <c:pt idx="0">
                  <c:v>1187689.6307044062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FF7-437A-A7D4-E63F9369584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313129008"/>
        <c:axId val="313128528"/>
      </c:barChart>
      <c:catAx>
        <c:axId val="31312900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313128528"/>
        <c:crosses val="autoZero"/>
        <c:auto val="1"/>
        <c:lblAlgn val="ctr"/>
        <c:lblOffset val="100"/>
        <c:noMultiLvlLbl val="0"/>
      </c:catAx>
      <c:valAx>
        <c:axId val="31312852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_);_(&quot;$&quot;* \(#,##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31290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923924</xdr:colOff>
      <xdr:row>1</xdr:row>
      <xdr:rowOff>104775</xdr:rowOff>
    </xdr:from>
    <xdr:to>
      <xdr:col>8</xdr:col>
      <xdr:colOff>704849</xdr:colOff>
      <xdr:row>15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EF9B3E6-D0A7-2D9D-6781-E121B55AEA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375A0D-2F21-4CC3-A931-B0AD03D8EDC3}">
  <dimension ref="A1:I42"/>
  <sheetViews>
    <sheetView tabSelected="1" topLeftCell="A16" workbookViewId="0">
      <selection activeCell="F24" sqref="F24"/>
    </sheetView>
  </sheetViews>
  <sheetFormatPr defaultRowHeight="15" x14ac:dyDescent="0.25"/>
  <cols>
    <col min="1" max="1" width="52" bestFit="1" customWidth="1"/>
    <col min="2" max="2" width="14.28515625" bestFit="1" customWidth="1"/>
    <col min="3" max="9" width="14.42578125" bestFit="1" customWidth="1"/>
  </cols>
  <sheetData>
    <row r="1" spans="1:2" x14ac:dyDescent="0.25">
      <c r="A1" s="3" t="s">
        <v>23</v>
      </c>
    </row>
    <row r="2" spans="1:2" x14ac:dyDescent="0.25">
      <c r="A2" t="s">
        <v>30</v>
      </c>
      <c r="B2" s="4">
        <v>1000000</v>
      </c>
    </row>
    <row r="3" spans="1:2" x14ac:dyDescent="0.25">
      <c r="A3" t="s">
        <v>29</v>
      </c>
      <c r="B3" s="4">
        <v>0</v>
      </c>
    </row>
    <row r="4" spans="1:2" x14ac:dyDescent="0.25">
      <c r="A4" t="s">
        <v>25</v>
      </c>
      <c r="B4" s="9">
        <v>10</v>
      </c>
    </row>
    <row r="5" spans="1:2" x14ac:dyDescent="0.25">
      <c r="A5" t="s">
        <v>0</v>
      </c>
      <c r="B5" s="6">
        <v>0.23799999999999999</v>
      </c>
    </row>
    <row r="6" spans="1:2" x14ac:dyDescent="0.25">
      <c r="A6" t="s">
        <v>1</v>
      </c>
      <c r="B6" s="6">
        <v>0.23799999999999999</v>
      </c>
    </row>
    <row r="7" spans="1:2" x14ac:dyDescent="0.25">
      <c r="A7" t="s">
        <v>2</v>
      </c>
      <c r="B7" s="6">
        <v>9.2999999999999999E-2</v>
      </c>
    </row>
    <row r="8" spans="1:2" x14ac:dyDescent="0.25">
      <c r="A8" t="s">
        <v>3</v>
      </c>
      <c r="B8" s="6">
        <v>9.2999999999999999E-2</v>
      </c>
    </row>
    <row r="9" spans="1:2" x14ac:dyDescent="0.25">
      <c r="A9" t="s">
        <v>20</v>
      </c>
      <c r="B9" s="5">
        <v>0.08</v>
      </c>
    </row>
    <row r="10" spans="1:2" x14ac:dyDescent="0.25">
      <c r="A10" t="s">
        <v>18</v>
      </c>
      <c r="B10" s="5">
        <v>0.08</v>
      </c>
    </row>
    <row r="11" spans="1:2" x14ac:dyDescent="0.25">
      <c r="A11" t="s">
        <v>31</v>
      </c>
      <c r="B11" s="5">
        <v>0.05</v>
      </c>
    </row>
    <row r="12" spans="1:2" x14ac:dyDescent="0.25">
      <c r="A12" t="s">
        <v>19</v>
      </c>
      <c r="B12" s="5">
        <v>0.01</v>
      </c>
    </row>
    <row r="13" spans="1:2" x14ac:dyDescent="0.25">
      <c r="A13" t="s">
        <v>22</v>
      </c>
      <c r="B13" s="5">
        <v>0.05</v>
      </c>
    </row>
    <row r="14" spans="1:2" x14ac:dyDescent="0.25">
      <c r="A14" t="s">
        <v>4</v>
      </c>
      <c r="B14" s="6">
        <v>7.0000000000000001E-3</v>
      </c>
    </row>
    <row r="15" spans="1:2" x14ac:dyDescent="0.25">
      <c r="B15" s="11"/>
    </row>
    <row r="17" spans="1:9" x14ac:dyDescent="0.25">
      <c r="A17" s="3" t="s">
        <v>40</v>
      </c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t="s">
        <v>21</v>
      </c>
      <c r="B18" s="1">
        <f>-(B2-B3)*(B5+B7)</f>
        <v>-330999.99999999994</v>
      </c>
    </row>
    <row r="19" spans="1:9" x14ac:dyDescent="0.25">
      <c r="A19" t="s">
        <v>24</v>
      </c>
      <c r="B19" s="1">
        <f>SUM(B2,B18)</f>
        <v>669000</v>
      </c>
    </row>
    <row r="20" spans="1:9" x14ac:dyDescent="0.25">
      <c r="A20" t="s">
        <v>26</v>
      </c>
      <c r="B20" s="8">
        <f>B19*(1+B9)^B4</f>
        <v>1444320.823175495</v>
      </c>
      <c r="C20" s="7"/>
      <c r="D20" s="7"/>
      <c r="E20" s="7"/>
      <c r="F20" s="7"/>
      <c r="G20" s="7"/>
      <c r="H20" s="7"/>
      <c r="I20" s="7"/>
    </row>
    <row r="21" spans="1:9" x14ac:dyDescent="0.25">
      <c r="A21" t="s">
        <v>16</v>
      </c>
      <c r="B21" s="2">
        <f>B19</f>
        <v>669000</v>
      </c>
    </row>
    <row r="22" spans="1:9" x14ac:dyDescent="0.25">
      <c r="A22" t="s">
        <v>21</v>
      </c>
      <c r="B22" s="2">
        <f>-(B20-B21)*(B6+B8)</f>
        <v>-256631.19247108881</v>
      </c>
    </row>
    <row r="23" spans="1:9" x14ac:dyDescent="0.25">
      <c r="A23" s="3" t="s">
        <v>17</v>
      </c>
      <c r="B23" s="10">
        <f>SUM(B20,B22)</f>
        <v>1187689.6307044062</v>
      </c>
    </row>
    <row r="24" spans="1:9" x14ac:dyDescent="0.25">
      <c r="B24" s="2"/>
    </row>
    <row r="25" spans="1:9" x14ac:dyDescent="0.25">
      <c r="A25" s="3" t="s">
        <v>41</v>
      </c>
    </row>
    <row r="26" spans="1:9" x14ac:dyDescent="0.25">
      <c r="A26" t="s">
        <v>39</v>
      </c>
      <c r="B26" s="12">
        <f>$B2*0.25</f>
        <v>250000</v>
      </c>
    </row>
    <row r="27" spans="1:9" x14ac:dyDescent="0.25">
      <c r="B27" s="13" t="s">
        <v>7</v>
      </c>
      <c r="C27" s="7" t="s">
        <v>32</v>
      </c>
      <c r="D27" s="7" t="s">
        <v>33</v>
      </c>
      <c r="E27" s="7" t="s">
        <v>34</v>
      </c>
      <c r="F27" s="7" t="s">
        <v>35</v>
      </c>
      <c r="G27" s="7" t="s">
        <v>36</v>
      </c>
      <c r="H27" s="7" t="s">
        <v>37</v>
      </c>
      <c r="I27" s="7" t="s">
        <v>38</v>
      </c>
    </row>
    <row r="28" spans="1:9" x14ac:dyDescent="0.25">
      <c r="A28" t="s">
        <v>9</v>
      </c>
      <c r="B28" s="1">
        <f>B2</f>
        <v>1000000</v>
      </c>
      <c r="C28" s="1">
        <f>B28</f>
        <v>1000000</v>
      </c>
      <c r="D28" s="2">
        <f>SUM(C28,C29,C31,C33,C35)</f>
        <v>1073000</v>
      </c>
      <c r="E28" s="2">
        <f t="shared" ref="E28:I28" si="0">SUM(D28,D29,D31,D33,D35)</f>
        <v>1151436.5</v>
      </c>
      <c r="F28" s="2">
        <f t="shared" si="0"/>
        <v>1235707.4394999999</v>
      </c>
      <c r="G28" s="2">
        <f t="shared" si="0"/>
        <v>1326239.8183334998</v>
      </c>
      <c r="H28" s="2">
        <f t="shared" si="0"/>
        <v>1423491.8181793455</v>
      </c>
      <c r="I28" s="2">
        <f t="shared" si="0"/>
        <v>1527955.0789450125</v>
      </c>
    </row>
    <row r="29" spans="1:9" x14ac:dyDescent="0.25">
      <c r="A29" t="s">
        <v>10</v>
      </c>
      <c r="B29" s="1"/>
      <c r="C29" s="1">
        <f t="shared" ref="C29:I29" si="1">C28*$B10</f>
        <v>80000</v>
      </c>
      <c r="D29" s="1">
        <f t="shared" si="1"/>
        <v>85840</v>
      </c>
      <c r="E29" s="1">
        <f t="shared" si="1"/>
        <v>92114.92</v>
      </c>
      <c r="F29" s="1">
        <f t="shared" si="1"/>
        <v>98856.595159999997</v>
      </c>
      <c r="G29" s="1">
        <f t="shared" si="1"/>
        <v>106099.18546667999</v>
      </c>
      <c r="H29" s="1">
        <f t="shared" si="1"/>
        <v>113879.34545434764</v>
      </c>
      <c r="I29" s="1">
        <f t="shared" si="1"/>
        <v>122236.40631560101</v>
      </c>
    </row>
    <row r="30" spans="1:9" x14ac:dyDescent="0.25">
      <c r="A30" t="s">
        <v>5</v>
      </c>
      <c r="B30" s="1">
        <f>B26</f>
        <v>250000</v>
      </c>
      <c r="C30" s="1">
        <f>B30</f>
        <v>250000</v>
      </c>
      <c r="D30" s="1">
        <f>C30+C32</f>
        <v>252500</v>
      </c>
      <c r="E30" s="1">
        <f t="shared" ref="E30:I30" si="2">D30+D32</f>
        <v>255025</v>
      </c>
      <c r="F30" s="1">
        <f t="shared" si="2"/>
        <v>257575.25</v>
      </c>
      <c r="G30" s="1">
        <f t="shared" si="2"/>
        <v>260151.0025</v>
      </c>
      <c r="H30" s="1">
        <f t="shared" si="2"/>
        <v>262752.51252500003</v>
      </c>
      <c r="I30" s="1">
        <f t="shared" si="2"/>
        <v>265380.03765025001</v>
      </c>
    </row>
    <row r="31" spans="1:9" x14ac:dyDescent="0.25">
      <c r="A31" t="s">
        <v>11</v>
      </c>
      <c r="B31" s="1"/>
      <c r="C31" s="1">
        <f t="shared" ref="C31:I31" si="3">C30*$B11</f>
        <v>12500</v>
      </c>
      <c r="D31" s="1">
        <f t="shared" si="3"/>
        <v>12625</v>
      </c>
      <c r="E31" s="1">
        <f t="shared" si="3"/>
        <v>12751.25</v>
      </c>
      <c r="F31" s="1">
        <f t="shared" si="3"/>
        <v>12878.762500000001</v>
      </c>
      <c r="G31" s="1">
        <f t="shared" si="3"/>
        <v>13007.550125000002</v>
      </c>
      <c r="H31" s="1">
        <f t="shared" si="3"/>
        <v>13137.625626250003</v>
      </c>
      <c r="I31" s="1">
        <f t="shared" si="3"/>
        <v>13269.001882512501</v>
      </c>
    </row>
    <row r="32" spans="1:9" x14ac:dyDescent="0.25">
      <c r="A32" t="s">
        <v>12</v>
      </c>
      <c r="B32" s="1"/>
      <c r="C32" s="1">
        <f t="shared" ref="C32:I32" si="4">C30*$B12</f>
        <v>2500</v>
      </c>
      <c r="D32" s="1">
        <f t="shared" si="4"/>
        <v>2525</v>
      </c>
      <c r="E32" s="1">
        <f t="shared" si="4"/>
        <v>2550.25</v>
      </c>
      <c r="F32" s="1">
        <f t="shared" si="4"/>
        <v>2575.7525000000001</v>
      </c>
      <c r="G32" s="1">
        <f t="shared" si="4"/>
        <v>2601.510025</v>
      </c>
      <c r="H32" s="1">
        <f t="shared" si="4"/>
        <v>2627.5251252500002</v>
      </c>
      <c r="I32" s="1">
        <f t="shared" si="4"/>
        <v>2653.8003765025001</v>
      </c>
    </row>
    <row r="33" spans="1:9" x14ac:dyDescent="0.25">
      <c r="A33" t="s">
        <v>14</v>
      </c>
      <c r="B33" s="1"/>
      <c r="C33" s="1">
        <f t="shared" ref="C33:I33" si="5">-$B26*$B13</f>
        <v>-12500</v>
      </c>
      <c r="D33" s="1">
        <f t="shared" si="5"/>
        <v>-12500</v>
      </c>
      <c r="E33" s="1">
        <f t="shared" si="5"/>
        <v>-12500</v>
      </c>
      <c r="F33" s="1">
        <f t="shared" si="5"/>
        <v>-12500</v>
      </c>
      <c r="G33" s="1">
        <f t="shared" si="5"/>
        <v>-12500</v>
      </c>
      <c r="H33" s="1">
        <f t="shared" si="5"/>
        <v>-12500</v>
      </c>
      <c r="I33" s="1">
        <f t="shared" si="5"/>
        <v>-12500</v>
      </c>
    </row>
    <row r="34" spans="1:9" x14ac:dyDescent="0.25">
      <c r="A34" t="s">
        <v>6</v>
      </c>
      <c r="B34" s="1">
        <f>-$B26</f>
        <v>-250000</v>
      </c>
      <c r="C34" s="1">
        <f>B34</f>
        <v>-250000</v>
      </c>
      <c r="D34" s="1">
        <f>C34</f>
        <v>-250000</v>
      </c>
      <c r="E34" s="1">
        <f t="shared" ref="E34:I34" si="6">D34</f>
        <v>-250000</v>
      </c>
      <c r="F34" s="1">
        <f t="shared" si="6"/>
        <v>-250000</v>
      </c>
      <c r="G34" s="1">
        <f t="shared" si="6"/>
        <v>-250000</v>
      </c>
      <c r="H34" s="1">
        <f t="shared" si="6"/>
        <v>-250000</v>
      </c>
      <c r="I34" s="1">
        <f t="shared" si="6"/>
        <v>-250000</v>
      </c>
    </row>
    <row r="35" spans="1:9" x14ac:dyDescent="0.25">
      <c r="A35" t="s">
        <v>8</v>
      </c>
      <c r="B35" s="1"/>
      <c r="C35" s="1">
        <f t="shared" ref="C35:I35" si="7">-B36*$B14</f>
        <v>-7000</v>
      </c>
      <c r="D35" s="1">
        <f t="shared" si="7"/>
        <v>-7528.5</v>
      </c>
      <c r="E35" s="1">
        <f t="shared" si="7"/>
        <v>-8095.2305000000006</v>
      </c>
      <c r="F35" s="1">
        <f t="shared" si="7"/>
        <v>-8702.9788264999988</v>
      </c>
      <c r="G35" s="1">
        <f t="shared" si="7"/>
        <v>-9354.7357458344977</v>
      </c>
      <c r="H35" s="1">
        <f t="shared" si="7"/>
        <v>-10053.710314930418</v>
      </c>
      <c r="I35" s="1">
        <f t="shared" si="7"/>
        <v>-10803.345816166839</v>
      </c>
    </row>
    <row r="36" spans="1:9" x14ac:dyDescent="0.25">
      <c r="A36" t="s">
        <v>13</v>
      </c>
      <c r="B36" s="1">
        <f>SUM(B28:B35)</f>
        <v>1000000</v>
      </c>
      <c r="C36" s="1">
        <f>SUM(C28:C35)</f>
        <v>1075500</v>
      </c>
      <c r="D36" s="1">
        <f>SUM(D28:D35)</f>
        <v>1156461.5</v>
      </c>
      <c r="E36" s="1">
        <f t="shared" ref="E36:I36" si="8">SUM(E28:E35)</f>
        <v>1243282.6894999999</v>
      </c>
      <c r="F36" s="1">
        <f t="shared" si="8"/>
        <v>1336390.8208334998</v>
      </c>
      <c r="G36" s="1">
        <f t="shared" si="8"/>
        <v>1436244.3307043454</v>
      </c>
      <c r="H36" s="1">
        <f t="shared" si="8"/>
        <v>1543335.1165952627</v>
      </c>
      <c r="I36" s="1">
        <f t="shared" si="8"/>
        <v>1658190.9793537119</v>
      </c>
    </row>
    <row r="37" spans="1:9" x14ac:dyDescent="0.25"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t="s">
        <v>28</v>
      </c>
      <c r="B38" s="1">
        <f>I36</f>
        <v>1658190.9793537119</v>
      </c>
      <c r="C38" s="1"/>
      <c r="D38" s="1"/>
      <c r="E38" s="1"/>
      <c r="F38" s="1"/>
      <c r="G38" s="1"/>
      <c r="H38" s="1"/>
      <c r="I38" s="1"/>
    </row>
    <row r="39" spans="1:9" x14ac:dyDescent="0.25">
      <c r="A39" t="s">
        <v>26</v>
      </c>
      <c r="B39" s="1">
        <f>B38*(1+B10)^(B4-7)</f>
        <v>2088843.0749836233</v>
      </c>
      <c r="C39" s="1"/>
      <c r="D39" s="1"/>
      <c r="E39" s="1"/>
      <c r="F39" s="1"/>
      <c r="G39" s="1"/>
      <c r="H39" s="1"/>
      <c r="I39" s="1"/>
    </row>
    <row r="40" spans="1:9" x14ac:dyDescent="0.25">
      <c r="A40" t="s">
        <v>27</v>
      </c>
      <c r="B40" s="2">
        <f>B3</f>
        <v>0</v>
      </c>
    </row>
    <row r="41" spans="1:9" x14ac:dyDescent="0.25">
      <c r="A41" t="s">
        <v>21</v>
      </c>
      <c r="B41" s="2">
        <f>-(B39-B40)*(B6+B8)</f>
        <v>-691407.05781957926</v>
      </c>
    </row>
    <row r="42" spans="1:9" x14ac:dyDescent="0.25">
      <c r="A42" s="3" t="s">
        <v>15</v>
      </c>
      <c r="B42" s="10">
        <f>B39+B41</f>
        <v>1397436.0171640441</v>
      </c>
    </row>
  </sheetData>
  <phoneticPr fontId="3" type="noConversion"/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6932D408BF91848964C9A72B99A6DAF" ma:contentTypeVersion="14" ma:contentTypeDescription="Create a new document." ma:contentTypeScope="" ma:versionID="71910a74109a854b9c8c8710c4d5b96d">
  <xsd:schema xmlns:xsd="http://www.w3.org/2001/XMLSchema" xmlns:xs="http://www.w3.org/2001/XMLSchema" xmlns:p="http://schemas.microsoft.com/office/2006/metadata/properties" xmlns:ns2="0586afe6-2814-4cb5-92c4-af72f2aea325" xmlns:ns3="4ba18ff1-9148-4a63-9bb5-69bf1f8721d3" targetNamespace="http://schemas.microsoft.com/office/2006/metadata/properties" ma:root="true" ma:fieldsID="5d4588bac14b6dfcc2da34d8909e8f4f" ns2:_="" ns3:_="">
    <xsd:import namespace="0586afe6-2814-4cb5-92c4-af72f2aea325"/>
    <xsd:import namespace="4ba18ff1-9148-4a63-9bb5-69bf1f8721d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586afe6-2814-4cb5-92c4-af72f2aea3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ec868871-36f6-400f-8f35-7bb0f0ee22e0}" ma:internalName="TaxCatchAll" ma:showField="CatchAllData" ma:web="0586afe6-2814-4cb5-92c4-af72f2aea3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a18ff1-9148-4a63-9bb5-69bf1f8721d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ee945071-b0b2-41b6-a98a-e3d949953fd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ba18ff1-9148-4a63-9bb5-69bf1f8721d3">
      <Terms xmlns="http://schemas.microsoft.com/office/infopath/2007/PartnerControls"/>
    </lcf76f155ced4ddcb4097134ff3c332f>
    <TaxCatchAll xmlns="0586afe6-2814-4cb5-92c4-af72f2aea325" xsi:nil="true"/>
  </documentManagement>
</p:properties>
</file>

<file path=customXml/itemProps1.xml><?xml version="1.0" encoding="utf-8"?>
<ds:datastoreItem xmlns:ds="http://schemas.openxmlformats.org/officeDocument/2006/customXml" ds:itemID="{7D7F6F4F-4A74-4F51-93F0-71DC1487231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4E776A7-466C-4181-85FE-F1B9ADE722C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586afe6-2814-4cb5-92c4-af72f2aea325"/>
    <ds:schemaRef ds:uri="4ba18ff1-9148-4a63-9bb5-69bf1f8721d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766F372-F509-45CC-B164-175F515AA116}">
  <ds:schemaRefs>
    <ds:schemaRef ds:uri="http://schemas.microsoft.com/office/2006/metadata/properties"/>
    <ds:schemaRef ds:uri="http://schemas.microsoft.com/office/infopath/2007/PartnerControls"/>
    <ds:schemaRef ds:uri="4ba18ff1-9148-4a63-9bb5-69bf1f8721d3"/>
    <ds:schemaRef ds:uri="0586afe6-2814-4cb5-92c4-af72f2aea32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Exchange Fund Modeling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 Henry-Moreland</dc:creator>
  <cp:lastModifiedBy>Ben Henry-Moreland</cp:lastModifiedBy>
  <dcterms:created xsi:type="dcterms:W3CDTF">2026-03-18T18:18:52Z</dcterms:created>
  <dcterms:modified xsi:type="dcterms:W3CDTF">2026-04-21T16:08:54Z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0x010100E6932D408BF91848964C9A72B99A6DAF</vt:lpwstr>
  </property>
  <property fmtid="{D5CDD505-2E9C-101B-9397-08002B2CF9AE}" pid="3" name="MediaServiceImageTags">
    <vt:lpwstr/>
  </property>
</Properties>
</file>